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8850" activeTab="1"/>
  </bookViews>
  <sheets>
    <sheet name="Hinweise" sheetId="1" r:id="rId1"/>
    <sheet name="Stellen-Suche" sheetId="2" r:id="rId2"/>
  </sheets>
  <definedNames/>
  <calcPr fullCalcOnLoad="1"/>
</workbook>
</file>

<file path=xl/sharedStrings.xml><?xml version="1.0" encoding="utf-8"?>
<sst xmlns="http://schemas.openxmlformats.org/spreadsheetml/2006/main" count="180" uniqueCount="126">
  <si>
    <t>Pflichtfeld</t>
  </si>
  <si>
    <t>optional</t>
  </si>
  <si>
    <t>Monate</t>
  </si>
  <si>
    <t>Moderne-verwaltung.de</t>
  </si>
  <si>
    <t>Firmen-Anzeige</t>
  </si>
  <si>
    <t>Produktanzeige (pop-up) zu Firmen-Anzeige</t>
  </si>
  <si>
    <t>Termin-Anzeige</t>
  </si>
  <si>
    <t>Stellenangebot</t>
  </si>
  <si>
    <t>sowie die</t>
  </si>
  <si>
    <t>Diese Datei enthält Vorlagen für Anzeigen auf der Webseite</t>
  </si>
  <si>
    <t>Mindestlaufzeit</t>
  </si>
  <si>
    <t>Wochen</t>
  </si>
  <si>
    <t>Hinweise</t>
  </si>
  <si>
    <t>Zu jedem Formular gibt es sofort eine Berechnung des Anzeigengrundpreises</t>
  </si>
  <si>
    <t>sowie des Preises für die von Ihnen vorgesehene Laufzeit</t>
  </si>
  <si>
    <t>Pflichtfeldern</t>
  </si>
  <si>
    <t>und optionalen Feldern</t>
  </si>
  <si>
    <t>Wenn zwei Zahlen angegeben sind, ist der erste Wert der ohne Zusatzkosten, der zweite der Maximalwert.</t>
  </si>
  <si>
    <t>mehr als 500 Z, zu lang!</t>
  </si>
  <si>
    <t>z.B. 350/650 Z; bei Überschreitung Warnhinweis:</t>
  </si>
  <si>
    <t>Die Kosten für die jeweilige Option sind angegeben.</t>
  </si>
  <si>
    <t>n</t>
  </si>
  <si>
    <t>Anzeigen-Preisliste mit detaillierten Angaben</t>
  </si>
  <si>
    <t>Alle Formular-Angaben und Formate © 2002 P. Schilling</t>
  </si>
  <si>
    <t>Warnhinweis erscheint nicht bei allen Feldern - Angabe Zeichenzahl deshalb beachten!</t>
  </si>
  <si>
    <t>Versionsstand</t>
  </si>
  <si>
    <t>Stellensuche</t>
  </si>
  <si>
    <t>Die auszufüllenden Felder sind werden im Beitrag auf der Seite anders angeordnet. - s. jeweilige Seite mit Originalen und ggf. Muster</t>
  </si>
  <si>
    <t>Grüne Felder sind für Ihre Einträge vorgesehen.</t>
  </si>
  <si>
    <t>Die Kurzfasssung bzw. die Beiträge haben einen vorgegeben Aufbau mit</t>
  </si>
  <si>
    <t>Vorhandene Einträge in diese Felder sind Hinweise oder Vorschläge, die überschrieben werden können.</t>
  </si>
  <si>
    <t>Einzelheiten für Preise und Auftrag  - s. Seite Menue: Über die Seite - Nutzungsbedingungen</t>
  </si>
  <si>
    <t>Preisliste</t>
  </si>
  <si>
    <t>Verlängerung min</t>
  </si>
  <si>
    <t>Monat</t>
  </si>
  <si>
    <t>Woche</t>
  </si>
  <si>
    <t>Folgende Anzeigenlaufzeiten sind möglich:</t>
  </si>
  <si>
    <t>Einige Felder oder Feldkombinationen sind nach Zeichenzahl begrenzt.</t>
  </si>
  <si>
    <t>350/500</t>
  </si>
  <si>
    <t>mehr als 350 Z, Mehrk!</t>
  </si>
  <si>
    <t>Bei vielen Felern wir die aktuelle Zeichenzahl angegeben</t>
  </si>
  <si>
    <t>î</t>
  </si>
  <si>
    <t>Pos-Nr</t>
  </si>
  <si>
    <t xml:space="preserve"> © 2002 P. Schilling - Alle Formular-Angaben und Formate</t>
  </si>
  <si>
    <t>Eintrag-Inhalt</t>
  </si>
  <si>
    <t>Anmerkungen</t>
  </si>
  <si>
    <t>unbedingt ausfüllen!</t>
  </si>
  <si>
    <t>Stand Preisliste</t>
  </si>
  <si>
    <t>keine</t>
  </si>
  <si>
    <t>Angaben für die</t>
  </si>
  <si>
    <t>Auftragsabwicklung</t>
  </si>
  <si>
    <t>Hilffsfelder</t>
  </si>
  <si>
    <t>Auftraggeber (Name)</t>
  </si>
  <si>
    <t>Tel</t>
  </si>
  <si>
    <t>email</t>
  </si>
  <si>
    <t>Rechnungsadresse</t>
  </si>
  <si>
    <t>Strasse_HNr</t>
  </si>
  <si>
    <t>PLZ</t>
  </si>
  <si>
    <t>Ort</t>
  </si>
  <si>
    <t>KD-Nr (wenn vorh)</t>
  </si>
  <si>
    <t>aus Preisliste</t>
  </si>
  <si>
    <t>Datum einstellen</t>
  </si>
  <si>
    <t>sofort/TT.MM.JJ</t>
  </si>
  <si>
    <t>Ende Anzeige/Laufzeit löschen</t>
  </si>
  <si>
    <t>Wochen/TT.MM.JJ</t>
  </si>
  <si>
    <t>Diese Felder ggf. überschreiben</t>
  </si>
  <si>
    <t>Zu lang!</t>
  </si>
  <si>
    <t>Beschreibung2</t>
  </si>
  <si>
    <t>Beschreibung3</t>
  </si>
  <si>
    <t>Hilfsfelder</t>
  </si>
  <si>
    <t>max. Logo-Datei</t>
  </si>
  <si>
    <t>nein</t>
  </si>
  <si>
    <t>EUR</t>
  </si>
  <si>
    <t>Bemerkungen &amp; Fragen</t>
  </si>
  <si>
    <t xml:space="preserve"> </t>
  </si>
  <si>
    <t>Sie werden vor der Endfassung ggf. kontaktiert</t>
  </si>
  <si>
    <t>Preisberechnung für längere Laufzeit</t>
  </si>
  <si>
    <t>Gewünschte Laufzeit Gesamt</t>
  </si>
  <si>
    <t xml:space="preserve">Wochen; d.h. ca. </t>
  </si>
  <si>
    <t>Wochen max.</t>
  </si>
  <si>
    <t>Wochen Mindestlaufzeit</t>
  </si>
  <si>
    <t>weitere Wochen</t>
  </si>
  <si>
    <t>./. Vereinbarte Sonderrabatte</t>
  </si>
  <si>
    <t>MWSt</t>
  </si>
  <si>
    <t>Gesamt</t>
  </si>
  <si>
    <t>Bezeichnung der ges. Stelle</t>
  </si>
  <si>
    <t>Qualifikation (Abschluß, Akad.Grad, Berufsbez. o.ä.)</t>
  </si>
  <si>
    <t xml:space="preserve">Wunsch Beschäftigungsort/-bereich </t>
  </si>
  <si>
    <t>Vorname</t>
  </si>
  <si>
    <t>Bezeichnung - Verlängerung oder Untertitel</t>
  </si>
  <si>
    <t>gewünschte Funktion(en)</t>
  </si>
  <si>
    <t>Einstellungs-Datum/Zeitraum (ab)</t>
  </si>
  <si>
    <t>letzte/derzeitige Position</t>
  </si>
  <si>
    <t>Titel</t>
  </si>
  <si>
    <t>Gehaltswünsche u.ä.</t>
  </si>
  <si>
    <t>Kontakt-Telefon</t>
  </si>
  <si>
    <t>entfällt bei Chiffre</t>
  </si>
  <si>
    <t>Kontakt-Adresse Str HNr oder Postf</t>
  </si>
  <si>
    <t>Kontakt-Adresse PLZ</t>
  </si>
  <si>
    <t>Kontakt-Adresse Ort</t>
  </si>
  <si>
    <t>Text Link auf persönl. Seite</t>
  </si>
  <si>
    <t>Link mit URL kostenpfl. entfällt bei Chiffre</t>
  </si>
  <si>
    <t>URL Link auf persönl. Seite</t>
  </si>
  <si>
    <t>URL</t>
  </si>
  <si>
    <t>mailto (Text)</t>
  </si>
  <si>
    <t>mailto (Adresse)</t>
  </si>
  <si>
    <t>Chiffre ja/nein</t>
  </si>
  <si>
    <t>ja</t>
  </si>
  <si>
    <t>Chiffre</t>
  </si>
  <si>
    <t>Pflichteintrag mindestens mailto oder URL oder Chiffre oder Postadresse</t>
  </si>
  <si>
    <t>Beschreibung der Stelle</t>
  </si>
  <si>
    <t>Zielgruppen (Art(en) der Organisation/Firma):</t>
  </si>
  <si>
    <t>Stichwörter:</t>
  </si>
  <si>
    <t>Bitte beachten: Alle Pos (1-23)</t>
  </si>
  <si>
    <t>Grundpreis</t>
  </si>
  <si>
    <t>Bild ja/nein</t>
  </si>
  <si>
    <t>Bild 200 x 150 Pixel max. (HxB) gif oder jpg</t>
  </si>
  <si>
    <t xml:space="preserve">Anzeigenpreis 8 Wochen (Mindestlaufzeit) mit Mehrkosten, incl. MWSt </t>
  </si>
  <si>
    <t>ab</t>
  </si>
  <si>
    <t>bis</t>
  </si>
  <si>
    <t>Wochen Verlängerungsblock</t>
  </si>
  <si>
    <t>Block</t>
  </si>
  <si>
    <t>Verlängerung 8 Wochen</t>
  </si>
  <si>
    <t>Autoren hier 25% eintragen</t>
  </si>
  <si>
    <t>darin enthaltene MWSt</t>
  </si>
  <si>
    <t>Zusatzkosten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</si>
</sst>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25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sz val="14"/>
      <color indexed="10"/>
      <name val="Wingdings"/>
      <family val="0"/>
    </font>
    <font>
      <sz val="9"/>
      <name val="Arial"/>
      <family val="2"/>
    </font>
    <font>
      <sz val="14"/>
      <color indexed="10"/>
      <name val="Arial"/>
      <family val="2"/>
    </font>
    <font>
      <sz val="14"/>
      <color indexed="18"/>
      <name val="Arial"/>
      <family val="2"/>
    </font>
    <font>
      <sz val="10"/>
      <color indexed="23"/>
      <name val="Arial"/>
      <family val="2"/>
    </font>
    <font>
      <sz val="10"/>
      <color indexed="22"/>
      <name val="Arial"/>
      <family val="2"/>
    </font>
    <font>
      <b/>
      <sz val="10"/>
      <color indexed="23"/>
      <name val="Arial"/>
      <family val="2"/>
    </font>
    <font>
      <sz val="10"/>
      <color indexed="55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12"/>
      <color indexed="55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57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 style="thin">
        <color indexed="57"/>
      </top>
      <bottom style="thin">
        <color indexed="57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>
        <color indexed="57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n">
        <color indexed="57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57"/>
      </top>
      <bottom style="thick">
        <color indexed="18"/>
      </bottom>
    </border>
    <border>
      <left>
        <color indexed="63"/>
      </left>
      <right style="thick">
        <color indexed="18"/>
      </right>
      <top style="thin">
        <color indexed="57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3" borderId="0" xfId="0" applyFill="1" applyAlignment="1" applyProtection="1">
      <alignment/>
      <protection/>
    </xf>
    <xf numFmtId="2" fontId="0" fillId="3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3" fillId="4" borderId="0" xfId="0" applyFont="1" applyFill="1" applyAlignment="1" applyProtection="1">
      <alignment vertical="top" wrapText="1"/>
      <protection/>
    </xf>
    <xf numFmtId="2" fontId="1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wrapText="1"/>
    </xf>
    <xf numFmtId="2" fontId="5" fillId="5" borderId="0" xfId="0" applyFont="1" applyAlignment="1">
      <alignment wrapText="1"/>
    </xf>
    <xf numFmtId="0" fontId="6" fillId="3" borderId="0" xfId="0" applyFont="1" applyFill="1" applyAlignment="1" applyProtection="1">
      <alignment wrapText="1"/>
      <protection/>
    </xf>
    <xf numFmtId="0" fontId="2" fillId="0" borderId="0" xfId="0" applyFont="1" applyAlignment="1">
      <alignment wrapText="1"/>
    </xf>
    <xf numFmtId="2" fontId="7" fillId="5" borderId="0" xfId="0" applyFont="1" applyAlignment="1">
      <alignment wrapText="1"/>
    </xf>
    <xf numFmtId="0" fontId="6" fillId="2" borderId="1" xfId="0" applyFont="1" applyFill="1" applyBorder="1" applyAlignment="1" applyProtection="1">
      <alignment wrapText="1"/>
      <protection locked="0"/>
    </xf>
    <xf numFmtId="0" fontId="8" fillId="6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14" fontId="0" fillId="3" borderId="0" xfId="0" applyNumberFormat="1" applyFill="1" applyAlignment="1" applyProtection="1">
      <alignment/>
      <protection/>
    </xf>
    <xf numFmtId="0" fontId="6" fillId="0" borderId="0" xfId="0" applyFont="1" applyAlignment="1">
      <alignment/>
    </xf>
    <xf numFmtId="0" fontId="6" fillId="2" borderId="2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/>
    </xf>
    <xf numFmtId="0" fontId="1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 wrapText="1"/>
      <protection/>
    </xf>
    <xf numFmtId="0" fontId="10" fillId="3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1" fillId="2" borderId="3" xfId="0" applyFont="1" applyFill="1" applyBorder="1" applyAlignment="1" applyProtection="1">
      <alignment wrapText="1"/>
      <protection locked="0"/>
    </xf>
    <xf numFmtId="0" fontId="8" fillId="3" borderId="4" xfId="0" applyFont="1" applyFill="1" applyBorder="1" applyAlignment="1" applyProtection="1">
      <alignment horizontal="right"/>
      <protection/>
    </xf>
    <xf numFmtId="0" fontId="13" fillId="3" borderId="5" xfId="0" applyFont="1" applyFill="1" applyBorder="1" applyAlignment="1" applyProtection="1">
      <alignment/>
      <protection/>
    </xf>
    <xf numFmtId="0" fontId="13" fillId="3" borderId="6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2" borderId="7" xfId="0" applyFont="1" applyFill="1" applyBorder="1" applyAlignment="1" applyProtection="1">
      <alignment wrapText="1"/>
      <protection locked="0"/>
    </xf>
    <xf numFmtId="0" fontId="0" fillId="3" borderId="8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9" xfId="0" applyFont="1" applyFill="1" applyBorder="1" applyAlignment="1" applyProtection="1">
      <alignment wrapText="1"/>
      <protection/>
    </xf>
    <xf numFmtId="0" fontId="0" fillId="2" borderId="10" xfId="0" applyFont="1" applyFill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9" xfId="0" applyFont="1" applyFill="1" applyBorder="1" applyAlignment="1" applyProtection="1">
      <alignment horizontal="center" wrapText="1"/>
      <protection/>
    </xf>
    <xf numFmtId="0" fontId="0" fillId="2" borderId="2" xfId="0" applyFont="1" applyFill="1" applyBorder="1" applyAlignment="1" applyProtection="1">
      <alignment wrapText="1"/>
      <protection locked="0"/>
    </xf>
    <xf numFmtId="0" fontId="0" fillId="3" borderId="0" xfId="0" applyFont="1" applyFill="1" applyBorder="1" applyAlignment="1" applyProtection="1">
      <alignment/>
      <protection/>
    </xf>
    <xf numFmtId="0" fontId="0" fillId="3" borderId="11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/>
    </xf>
    <xf numFmtId="0" fontId="0" fillId="3" borderId="8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7" borderId="0" xfId="0" applyNumberForma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" borderId="12" xfId="0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2" borderId="15" xfId="0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vertical="top"/>
      <protection/>
    </xf>
    <xf numFmtId="0" fontId="14" fillId="0" borderId="0" xfId="0" applyFont="1" applyFill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0" fontId="0" fillId="2" borderId="1" xfId="0" applyFill="1" applyBorder="1" applyAlignment="1" applyProtection="1">
      <alignment horizontal="center" wrapText="1"/>
      <protection locked="0"/>
    </xf>
    <xf numFmtId="2" fontId="18" fillId="3" borderId="0" xfId="0" applyNumberFormat="1" applyFont="1" applyFill="1" applyAlignment="1" applyProtection="1">
      <alignment vertical="top"/>
      <protection/>
    </xf>
    <xf numFmtId="0" fontId="16" fillId="0" borderId="0" xfId="0" applyFont="1" applyFill="1" applyAlignment="1" applyProtection="1">
      <alignment vertical="top" wrapText="1"/>
      <protection/>
    </xf>
    <xf numFmtId="2" fontId="0" fillId="3" borderId="0" xfId="0" applyNumberFormat="1" applyFont="1" applyFill="1" applyAlignment="1" applyProtection="1">
      <alignment vertical="top"/>
      <protection/>
    </xf>
    <xf numFmtId="0" fontId="14" fillId="0" borderId="0" xfId="0" applyFont="1" applyFill="1" applyAlignment="1" applyProtection="1">
      <alignment vertical="top"/>
      <protection/>
    </xf>
    <xf numFmtId="2" fontId="1" fillId="3" borderId="0" xfId="0" applyNumberFormat="1" applyFont="1" applyFill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2" fontId="1" fillId="3" borderId="0" xfId="0" applyNumberFormat="1" applyFont="1" applyFill="1" applyAlignment="1" applyProtection="1">
      <alignment horizontal="right"/>
      <protection/>
    </xf>
    <xf numFmtId="14" fontId="19" fillId="2" borderId="1" xfId="0" applyNumberFormat="1" applyFont="1" applyFill="1" applyBorder="1" applyAlignment="1" applyProtection="1">
      <alignment horizontal="center" wrapText="1"/>
      <protection locked="0"/>
    </xf>
    <xf numFmtId="172" fontId="1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12" fillId="3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9" fontId="19" fillId="2" borderId="1" xfId="18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/>
    </xf>
    <xf numFmtId="9" fontId="2" fillId="2" borderId="1" xfId="18" applyFont="1" applyFill="1" applyBorder="1" applyAlignment="1" applyProtection="1">
      <alignment horizontal="center" wrapText="1"/>
      <protection locked="0"/>
    </xf>
    <xf numFmtId="9" fontId="0" fillId="0" borderId="0" xfId="0" applyNumberFormat="1" applyAlignment="1" applyProtection="1">
      <alignment/>
      <protection/>
    </xf>
    <xf numFmtId="0" fontId="0" fillId="7" borderId="0" xfId="0" applyFont="1" applyFill="1" applyAlignment="1" applyProtection="1">
      <alignment/>
      <protection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right"/>
      <protection/>
    </xf>
    <xf numFmtId="0" fontId="0" fillId="2" borderId="1" xfId="0" applyFill="1" applyBorder="1" applyAlignment="1" applyProtection="1">
      <alignment wrapText="1"/>
      <protection locked="0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19" fillId="0" borderId="15" xfId="0" applyFont="1" applyBorder="1" applyAlignment="1" applyProtection="1">
      <alignment wrapText="1"/>
      <protection/>
    </xf>
    <xf numFmtId="0" fontId="19" fillId="4" borderId="0" xfId="0" applyFont="1" applyFill="1" applyAlignment="1" applyProtection="1">
      <alignment/>
      <protection/>
    </xf>
    <xf numFmtId="0" fontId="19" fillId="4" borderId="0" xfId="0" applyFont="1" applyFill="1" applyAlignment="1" applyProtection="1">
      <alignment wrapText="1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0" fillId="4" borderId="0" xfId="0" applyNumberFormat="1" applyFill="1" applyAlignment="1" applyProtection="1">
      <alignment vertical="top"/>
      <protection/>
    </xf>
    <xf numFmtId="14" fontId="19" fillId="3" borderId="0" xfId="0" applyNumberFormat="1" applyFont="1" applyFill="1" applyAlignment="1" applyProtection="1">
      <alignment/>
      <protection/>
    </xf>
    <xf numFmtId="1" fontId="19" fillId="2" borderId="1" xfId="0" applyNumberFormat="1" applyFont="1" applyFill="1" applyBorder="1" applyAlignment="1" applyProtection="1">
      <alignment horizontal="center" wrapText="1"/>
      <protection locked="0"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 wrapText="1"/>
      <protection/>
    </xf>
    <xf numFmtId="0" fontId="12" fillId="3" borderId="0" xfId="0" applyFont="1" applyFill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G34" sqref="G34"/>
    </sheetView>
  </sheetViews>
  <sheetFormatPr defaultColWidth="11.421875" defaultRowHeight="12.75"/>
  <cols>
    <col min="1" max="1" width="67.57421875" style="9" customWidth="1"/>
    <col min="2" max="2" width="12.140625" style="0" customWidth="1"/>
    <col min="4" max="4" width="6.421875" style="0" customWidth="1"/>
  </cols>
  <sheetData>
    <row r="1" spans="1:2" ht="15.75">
      <c r="A1" s="12" t="s">
        <v>9</v>
      </c>
      <c r="B1" s="16" t="s">
        <v>23</v>
      </c>
    </row>
    <row r="2" ht="15.75">
      <c r="A2" s="13" t="s">
        <v>3</v>
      </c>
    </row>
    <row r="3" spans="1:3" ht="14.25">
      <c r="A3" s="9" t="s">
        <v>8</v>
      </c>
      <c r="B3" s="17">
        <v>37576</v>
      </c>
      <c r="C3" s="2" t="s">
        <v>25</v>
      </c>
    </row>
    <row r="4" spans="1:3" ht="14.25">
      <c r="A4" s="10" t="s">
        <v>22</v>
      </c>
      <c r="B4" s="17">
        <v>37561</v>
      </c>
      <c r="C4" s="2" t="s">
        <v>32</v>
      </c>
    </row>
    <row r="6" spans="1:4" ht="14.25">
      <c r="A6" s="9" t="s">
        <v>36</v>
      </c>
      <c r="B6" t="s">
        <v>10</v>
      </c>
      <c r="D6" t="s">
        <v>33</v>
      </c>
    </row>
    <row r="7" spans="1:5" ht="14.25">
      <c r="A7" s="11" t="s">
        <v>4</v>
      </c>
      <c r="B7">
        <v>2</v>
      </c>
      <c r="C7" t="s">
        <v>2</v>
      </c>
      <c r="D7">
        <v>1</v>
      </c>
      <c r="E7" t="s">
        <v>34</v>
      </c>
    </row>
    <row r="8" spans="1:5" ht="14.25">
      <c r="A8" s="11" t="s">
        <v>5</v>
      </c>
      <c r="B8">
        <v>2</v>
      </c>
      <c r="C8" t="s">
        <v>2</v>
      </c>
      <c r="D8">
        <v>1</v>
      </c>
      <c r="E8" t="s">
        <v>34</v>
      </c>
    </row>
    <row r="9" spans="1:5" ht="14.25">
      <c r="A9" s="11" t="s">
        <v>6</v>
      </c>
      <c r="B9">
        <v>4</v>
      </c>
      <c r="C9" t="s">
        <v>11</v>
      </c>
      <c r="D9">
        <v>1</v>
      </c>
      <c r="E9" t="s">
        <v>35</v>
      </c>
    </row>
    <row r="10" spans="1:5" ht="14.25">
      <c r="A10" s="11" t="s">
        <v>7</v>
      </c>
      <c r="B10">
        <v>4</v>
      </c>
      <c r="C10" t="s">
        <v>11</v>
      </c>
      <c r="D10">
        <v>1</v>
      </c>
      <c r="E10" t="s">
        <v>35</v>
      </c>
    </row>
    <row r="11" spans="1:5" ht="14.25">
      <c r="A11" s="11" t="s">
        <v>26</v>
      </c>
      <c r="B11">
        <v>8</v>
      </c>
      <c r="C11" t="s">
        <v>11</v>
      </c>
      <c r="D11">
        <v>8</v>
      </c>
      <c r="E11" t="s">
        <v>11</v>
      </c>
    </row>
    <row r="13" ht="15.75">
      <c r="A13" s="12" t="s">
        <v>12</v>
      </c>
    </row>
    <row r="15" ht="28.5">
      <c r="A15" s="9" t="s">
        <v>13</v>
      </c>
    </row>
    <row r="16" spans="1:3" ht="18">
      <c r="A16" s="9" t="s">
        <v>14</v>
      </c>
      <c r="B16" s="1" t="s">
        <v>21</v>
      </c>
      <c r="C16" s="8" t="s">
        <v>2</v>
      </c>
    </row>
    <row r="17" spans="1:2" ht="28.5">
      <c r="A17" s="9" t="s">
        <v>31</v>
      </c>
      <c r="B17" s="4"/>
    </row>
    <row r="18" spans="1:3" ht="28.5">
      <c r="A18" s="9" t="s">
        <v>27</v>
      </c>
      <c r="B18" s="9"/>
      <c r="C18" s="9"/>
    </row>
    <row r="20" ht="14.25">
      <c r="A20" s="14" t="s">
        <v>28</v>
      </c>
    </row>
    <row r="21" ht="15" thickBot="1">
      <c r="A21" s="18" t="s">
        <v>29</v>
      </c>
    </row>
    <row r="22" spans="1:2" ht="15.75" thickBot="1" thickTop="1">
      <c r="A22" s="19" t="s">
        <v>15</v>
      </c>
      <c r="B22" s="15" t="s">
        <v>0</v>
      </c>
    </row>
    <row r="23" spans="1:2" ht="15" thickTop="1">
      <c r="A23" s="20" t="s">
        <v>16</v>
      </c>
      <c r="B23" s="4" t="s">
        <v>1</v>
      </c>
    </row>
    <row r="24" ht="28.5">
      <c r="A24" s="14" t="s">
        <v>30</v>
      </c>
    </row>
    <row r="25" spans="1:2" ht="14.25">
      <c r="A25" s="9" t="s">
        <v>40</v>
      </c>
      <c r="B25" s="5">
        <f>LEN(A25)</f>
        <v>56</v>
      </c>
    </row>
    <row r="26" ht="28.5">
      <c r="A26" s="9" t="s">
        <v>37</v>
      </c>
    </row>
    <row r="27" spans="1:2" ht="28.5">
      <c r="A27" s="9" t="s">
        <v>17</v>
      </c>
      <c r="B27" s="6" t="s">
        <v>38</v>
      </c>
    </row>
    <row r="28" spans="1:3" ht="38.25">
      <c r="A28" s="9" t="s">
        <v>19</v>
      </c>
      <c r="B28" s="7" t="s">
        <v>18</v>
      </c>
      <c r="C28" t="s">
        <v>24</v>
      </c>
    </row>
    <row r="29" spans="1:3" s="21" customFormat="1" ht="38.25">
      <c r="A29" s="9" t="s">
        <v>19</v>
      </c>
      <c r="B29" s="7" t="s">
        <v>39</v>
      </c>
      <c r="C29" t="s">
        <v>24</v>
      </c>
    </row>
    <row r="30" spans="1:2" ht="14.25">
      <c r="A30" s="9" t="s">
        <v>20</v>
      </c>
      <c r="B30" s="3">
        <v>1.6</v>
      </c>
    </row>
  </sheetData>
  <sheetProtection password="CA7F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" sqref="I1"/>
    </sheetView>
  </sheetViews>
  <sheetFormatPr defaultColWidth="11.421875" defaultRowHeight="12.75"/>
  <cols>
    <col min="1" max="1" width="3.8515625" style="27" customWidth="1"/>
    <col min="2" max="2" width="25.7109375" style="27" customWidth="1"/>
    <col min="3" max="3" width="45.7109375" style="26" customWidth="1"/>
    <col min="4" max="4" width="9.8515625" style="27" customWidth="1"/>
    <col min="5" max="5" width="11.421875" style="28" customWidth="1"/>
    <col min="6" max="6" width="11.00390625" style="27" customWidth="1"/>
    <col min="7" max="7" width="16.140625" style="27" customWidth="1"/>
    <col min="8" max="10" width="11.421875" style="27" customWidth="1"/>
    <col min="11" max="18" width="0" style="27" hidden="1" customWidth="1"/>
    <col min="19" max="16384" width="11.421875" style="27" customWidth="1"/>
  </cols>
  <sheetData>
    <row r="1" spans="2:10" s="2" customFormat="1" ht="18">
      <c r="B1" s="22" t="s">
        <v>26</v>
      </c>
      <c r="C1" s="23"/>
      <c r="E1" s="3"/>
      <c r="G1" s="24" t="s">
        <v>41</v>
      </c>
      <c r="I1" s="17">
        <v>37576</v>
      </c>
      <c r="J1" s="2" t="s">
        <v>25</v>
      </c>
    </row>
    <row r="2" spans="1:18" s="29" customFormat="1" ht="18.75" thickBot="1">
      <c r="A2" s="25" t="s">
        <v>42</v>
      </c>
      <c r="B2" s="16" t="s">
        <v>43</v>
      </c>
      <c r="C2" s="26" t="s">
        <v>44</v>
      </c>
      <c r="D2" s="27" t="s">
        <v>45</v>
      </c>
      <c r="E2" s="107" t="s">
        <v>125</v>
      </c>
      <c r="F2" s="106"/>
      <c r="G2" s="2"/>
      <c r="H2" s="105" t="s">
        <v>46</v>
      </c>
      <c r="I2" s="17">
        <f>Q12</f>
        <v>37561</v>
      </c>
      <c r="J2" s="27" t="s">
        <v>47</v>
      </c>
      <c r="L2" s="27"/>
      <c r="M2" s="27"/>
      <c r="N2" s="27"/>
      <c r="O2" s="27"/>
      <c r="P2" s="27"/>
      <c r="Q2" s="27"/>
      <c r="R2" s="27"/>
    </row>
    <row r="3" spans="1:13" ht="18.75" thickTop="1">
      <c r="A3" s="27">
        <v>1</v>
      </c>
      <c r="B3" s="30" t="s">
        <v>85</v>
      </c>
      <c r="C3" s="31"/>
      <c r="D3" s="15" t="s">
        <v>0</v>
      </c>
      <c r="E3" s="41" t="str">
        <f aca="true" t="shared" si="0" ref="E3:E11">IF(F3&gt;L3,CONCATENATE($K$15," ",M3),M3)</f>
        <v>max 50 Z</v>
      </c>
      <c r="F3" s="6">
        <f aca="true" t="shared" si="1" ref="F3:F17">LEN(C3)</f>
        <v>0</v>
      </c>
      <c r="G3" s="32" t="s">
        <v>49</v>
      </c>
      <c r="H3" s="33" t="s">
        <v>50</v>
      </c>
      <c r="I3" s="34"/>
      <c r="K3" s="35" t="s">
        <v>51</v>
      </c>
      <c r="L3" s="4">
        <v>50</v>
      </c>
      <c r="M3" s="41" t="str">
        <f aca="true" t="shared" si="2" ref="M3:M12">CONCATENATE("max ",L3," Z")</f>
        <v>max 50 Z</v>
      </c>
    </row>
    <row r="4" spans="1:18" ht="12.75">
      <c r="A4" s="4">
        <v>2</v>
      </c>
      <c r="B4" s="48" t="s">
        <v>86</v>
      </c>
      <c r="C4" s="36"/>
      <c r="D4" s="15" t="s">
        <v>0</v>
      </c>
      <c r="E4" s="41" t="str">
        <f t="shared" si="0"/>
        <v>max 70 Z</v>
      </c>
      <c r="F4" s="6">
        <f t="shared" si="1"/>
        <v>0</v>
      </c>
      <c r="G4" s="37" t="s">
        <v>52</v>
      </c>
      <c r="H4" s="38"/>
      <c r="I4" s="39"/>
      <c r="J4" s="4"/>
      <c r="K4" s="4"/>
      <c r="L4" s="4">
        <v>70</v>
      </c>
      <c r="M4" s="41" t="str">
        <f t="shared" si="2"/>
        <v>max 70 Z</v>
      </c>
      <c r="N4" s="4"/>
      <c r="O4" s="4"/>
      <c r="P4" s="4"/>
      <c r="Q4" s="4"/>
      <c r="R4" s="4"/>
    </row>
    <row r="5" spans="1:18" ht="13.5" thickBot="1">
      <c r="A5" s="4">
        <v>3</v>
      </c>
      <c r="B5" t="s">
        <v>87</v>
      </c>
      <c r="C5" s="40"/>
      <c r="D5" s="15" t="s">
        <v>0</v>
      </c>
      <c r="E5" s="41" t="str">
        <f t="shared" si="0"/>
        <v>max 70 Z</v>
      </c>
      <c r="F5" s="6">
        <f t="shared" si="1"/>
        <v>0</v>
      </c>
      <c r="G5" s="37" t="s">
        <v>88</v>
      </c>
      <c r="H5" s="42"/>
      <c r="I5" s="43"/>
      <c r="J5" s="4"/>
      <c r="K5" s="4"/>
      <c r="L5" s="4">
        <v>70</v>
      </c>
      <c r="M5" s="41" t="str">
        <f t="shared" si="2"/>
        <v>max 70 Z</v>
      </c>
      <c r="N5" s="4"/>
      <c r="O5" s="4"/>
      <c r="P5" s="4"/>
      <c r="Q5" s="4"/>
      <c r="R5" s="4"/>
    </row>
    <row r="6" spans="1:18" ht="13.5" thickTop="1">
      <c r="A6" s="27">
        <v>4</v>
      </c>
      <c r="B6" t="s">
        <v>89</v>
      </c>
      <c r="C6" s="38"/>
      <c r="D6" s="4" t="s">
        <v>1</v>
      </c>
      <c r="E6" s="41" t="str">
        <f t="shared" si="0"/>
        <v>max 90 Z</v>
      </c>
      <c r="F6" s="6">
        <f t="shared" si="1"/>
        <v>0</v>
      </c>
      <c r="G6" s="37" t="s">
        <v>53</v>
      </c>
      <c r="H6" s="38"/>
      <c r="I6" s="39"/>
      <c r="J6" s="41"/>
      <c r="K6" s="4"/>
      <c r="L6" s="4">
        <v>90</v>
      </c>
      <c r="M6" s="41" t="str">
        <f t="shared" si="2"/>
        <v>max 90 Z</v>
      </c>
      <c r="N6" s="4"/>
      <c r="O6" s="4"/>
      <c r="P6" s="4"/>
      <c r="Q6" s="4"/>
      <c r="R6" s="4"/>
    </row>
    <row r="7" spans="1:18" ht="13.5" thickBot="1">
      <c r="A7" s="4">
        <v>5</v>
      </c>
      <c r="B7" s="27" t="s">
        <v>90</v>
      </c>
      <c r="C7" s="38"/>
      <c r="D7" s="4" t="s">
        <v>1</v>
      </c>
      <c r="E7" s="41" t="str">
        <f t="shared" si="0"/>
        <v>max 60 Z</v>
      </c>
      <c r="F7" s="6">
        <f t="shared" si="1"/>
        <v>0</v>
      </c>
      <c r="G7" s="37" t="s">
        <v>54</v>
      </c>
      <c r="H7" s="38"/>
      <c r="I7" s="39"/>
      <c r="J7" s="4"/>
      <c r="K7" s="4"/>
      <c r="L7" s="4">
        <v>60</v>
      </c>
      <c r="M7" s="41" t="str">
        <f t="shared" si="2"/>
        <v>max 60 Z</v>
      </c>
      <c r="N7" s="4"/>
      <c r="O7" s="4"/>
      <c r="P7" s="4"/>
      <c r="Q7" s="4"/>
      <c r="R7" s="4"/>
    </row>
    <row r="8" spans="1:18" ht="14.25" thickBot="1" thickTop="1">
      <c r="A8" s="4">
        <v>6</v>
      </c>
      <c r="B8" s="48" t="s">
        <v>91</v>
      </c>
      <c r="C8" s="44"/>
      <c r="D8" s="15" t="s">
        <v>0</v>
      </c>
      <c r="E8" s="41" t="str">
        <f t="shared" si="0"/>
        <v>max 30 Z</v>
      </c>
      <c r="F8" s="6">
        <f t="shared" si="1"/>
        <v>0</v>
      </c>
      <c r="G8" s="37" t="s">
        <v>55</v>
      </c>
      <c r="H8" s="45"/>
      <c r="I8" s="46"/>
      <c r="J8" s="4"/>
      <c r="K8" s="4"/>
      <c r="L8" s="4">
        <v>30</v>
      </c>
      <c r="M8" s="41" t="str">
        <f t="shared" si="2"/>
        <v>max 30 Z</v>
      </c>
      <c r="N8" s="4"/>
      <c r="O8" s="4"/>
      <c r="P8" s="4"/>
      <c r="Q8" s="4"/>
      <c r="R8" s="4"/>
    </row>
    <row r="9" spans="1:18" ht="13.5" thickTop="1">
      <c r="A9" s="27">
        <v>7</v>
      </c>
      <c r="B9" t="s">
        <v>92</v>
      </c>
      <c r="C9" s="38"/>
      <c r="D9" s="4" t="s">
        <v>1</v>
      </c>
      <c r="E9" s="41" t="str">
        <f t="shared" si="0"/>
        <v>max 30 Z</v>
      </c>
      <c r="F9" s="6">
        <f t="shared" si="1"/>
        <v>0</v>
      </c>
      <c r="G9" s="37" t="s">
        <v>93</v>
      </c>
      <c r="H9" s="49">
        <f>C3</f>
        <v>0</v>
      </c>
      <c r="I9" s="50"/>
      <c r="J9" s="4"/>
      <c r="K9" s="4"/>
      <c r="L9" s="4">
        <v>30</v>
      </c>
      <c r="M9" s="41" t="str">
        <f t="shared" si="2"/>
        <v>max 30 Z</v>
      </c>
      <c r="N9" s="4"/>
      <c r="O9" s="4"/>
      <c r="P9" s="4"/>
      <c r="Q9" s="4"/>
      <c r="R9" s="4"/>
    </row>
    <row r="10" spans="1:18" ht="12.75">
      <c r="A10" s="4">
        <v>8</v>
      </c>
      <c r="B10" t="s">
        <v>94</v>
      </c>
      <c r="C10" s="38"/>
      <c r="D10" s="4" t="s">
        <v>1</v>
      </c>
      <c r="E10" s="41" t="str">
        <f t="shared" si="0"/>
        <v>max 30 Z</v>
      </c>
      <c r="F10" s="6">
        <f t="shared" si="1"/>
        <v>0</v>
      </c>
      <c r="G10" s="37" t="s">
        <v>56</v>
      </c>
      <c r="H10" s="49"/>
      <c r="I10" s="50"/>
      <c r="J10" s="4"/>
      <c r="K10" s="4"/>
      <c r="L10" s="4">
        <v>30</v>
      </c>
      <c r="M10" s="41" t="str">
        <f t="shared" si="2"/>
        <v>max 30 Z</v>
      </c>
      <c r="N10" s="4"/>
      <c r="O10" s="4"/>
      <c r="P10" s="4"/>
      <c r="Q10" s="4"/>
      <c r="R10" s="4"/>
    </row>
    <row r="11" spans="1:13" s="52" customFormat="1" ht="12.75">
      <c r="A11" s="4">
        <v>9</v>
      </c>
      <c r="B11" t="s">
        <v>95</v>
      </c>
      <c r="C11" s="49" t="s">
        <v>96</v>
      </c>
      <c r="D11" s="52" t="s">
        <v>1</v>
      </c>
      <c r="E11" s="41" t="str">
        <f t="shared" si="0"/>
        <v>max 30 Z</v>
      </c>
      <c r="F11" s="6">
        <f t="shared" si="1"/>
        <v>20</v>
      </c>
      <c r="G11" s="37" t="s">
        <v>57</v>
      </c>
      <c r="H11" s="38"/>
      <c r="I11" s="39"/>
      <c r="L11" s="4">
        <v>30</v>
      </c>
      <c r="M11" s="41" t="str">
        <f t="shared" si="2"/>
        <v>max 30 Z</v>
      </c>
    </row>
    <row r="12" spans="1:18" ht="12.75">
      <c r="A12" s="27">
        <v>10</v>
      </c>
      <c r="B12" t="s">
        <v>97</v>
      </c>
      <c r="C12" s="49" t="s">
        <v>96</v>
      </c>
      <c r="D12" s="4" t="s">
        <v>1</v>
      </c>
      <c r="E12" s="28" t="s">
        <v>48</v>
      </c>
      <c r="F12" s="6">
        <f t="shared" si="1"/>
        <v>20</v>
      </c>
      <c r="G12" s="51" t="s">
        <v>58</v>
      </c>
      <c r="H12" s="49">
        <f>C4</f>
        <v>0</v>
      </c>
      <c r="I12" s="39"/>
      <c r="J12" s="54"/>
      <c r="K12" s="54"/>
      <c r="L12" s="84">
        <v>15</v>
      </c>
      <c r="M12" s="41" t="str">
        <f t="shared" si="2"/>
        <v>max 15 Z</v>
      </c>
      <c r="N12" s="4"/>
      <c r="O12" s="4"/>
      <c r="Q12" s="53">
        <v>37561</v>
      </c>
      <c r="R12" s="27" t="s">
        <v>60</v>
      </c>
    </row>
    <row r="13" spans="1:18" ht="12.75">
      <c r="A13" s="4">
        <v>11</v>
      </c>
      <c r="B13" t="s">
        <v>98</v>
      </c>
      <c r="C13" s="49" t="s">
        <v>96</v>
      </c>
      <c r="D13" s="4" t="s">
        <v>1</v>
      </c>
      <c r="E13" s="28" t="s">
        <v>48</v>
      </c>
      <c r="F13" s="6">
        <f t="shared" si="1"/>
        <v>20</v>
      </c>
      <c r="G13" s="51" t="s">
        <v>59</v>
      </c>
      <c r="H13" s="49"/>
      <c r="I13" s="50"/>
      <c r="J13" s="54"/>
      <c r="K13" s="54"/>
      <c r="L13" s="84">
        <v>15</v>
      </c>
      <c r="M13" s="54"/>
      <c r="N13" s="4"/>
      <c r="O13" s="4"/>
      <c r="P13" s="4"/>
      <c r="Q13" s="4"/>
      <c r="R13" s="4"/>
    </row>
    <row r="14" spans="1:18" ht="12.75">
      <c r="A14" s="4">
        <v>12</v>
      </c>
      <c r="B14" t="s">
        <v>99</v>
      </c>
      <c r="C14" s="49" t="s">
        <v>96</v>
      </c>
      <c r="D14" s="4" t="s">
        <v>1</v>
      </c>
      <c r="E14" s="28" t="s">
        <v>48</v>
      </c>
      <c r="F14" s="6">
        <f t="shared" si="1"/>
        <v>20</v>
      </c>
      <c r="G14" s="51" t="s">
        <v>61</v>
      </c>
      <c r="H14" s="49" t="s">
        <v>62</v>
      </c>
      <c r="I14" s="50"/>
      <c r="J14" s="54"/>
      <c r="K14" s="54"/>
      <c r="L14" s="84">
        <v>15</v>
      </c>
      <c r="M14" s="54"/>
      <c r="N14" s="4"/>
      <c r="O14" s="4"/>
      <c r="P14" s="4"/>
      <c r="Q14" s="4"/>
      <c r="R14" s="4"/>
    </row>
    <row r="15" spans="1:18" ht="25.5">
      <c r="A15" s="27">
        <v>13</v>
      </c>
      <c r="B15" s="27" t="s">
        <v>100</v>
      </c>
      <c r="C15" s="49" t="s">
        <v>101</v>
      </c>
      <c r="D15" s="4" t="s">
        <v>1</v>
      </c>
      <c r="E15" s="41" t="str">
        <f>IF(F15&gt;L15,CONCATENATE($K$15," ",M15),M15)</f>
        <v>Zu lang! max 20 Z</v>
      </c>
      <c r="F15" s="6">
        <f t="shared" si="1"/>
        <v>44</v>
      </c>
      <c r="G15" s="51" t="s">
        <v>63</v>
      </c>
      <c r="H15" s="49" t="s">
        <v>64</v>
      </c>
      <c r="I15" s="50"/>
      <c r="J15" s="54"/>
      <c r="K15" s="54" t="s">
        <v>66</v>
      </c>
      <c r="L15" s="4">
        <v>20</v>
      </c>
      <c r="M15" s="41" t="str">
        <f>CONCATENATE("max ",L15," Z")</f>
        <v>max 20 Z</v>
      </c>
      <c r="N15" s="4"/>
      <c r="O15" s="4"/>
      <c r="P15" s="4"/>
      <c r="Q15" s="4"/>
      <c r="R15" s="4"/>
    </row>
    <row r="16" spans="1:18" ht="13.5" thickBot="1">
      <c r="A16" s="4">
        <v>14</v>
      </c>
      <c r="B16" s="27" t="s">
        <v>102</v>
      </c>
      <c r="C16" s="49"/>
      <c r="D16" s="4" t="s">
        <v>1</v>
      </c>
      <c r="E16" s="70" t="str">
        <f>IF(LEFT(C16,1)&lt;&gt;"",Q16,"keine")</f>
        <v>keine</v>
      </c>
      <c r="F16" s="6">
        <f t="shared" si="1"/>
        <v>0</v>
      </c>
      <c r="G16" s="55" t="s">
        <v>45</v>
      </c>
      <c r="H16" s="56" t="s">
        <v>65</v>
      </c>
      <c r="I16" s="57"/>
      <c r="J16" s="54"/>
      <c r="K16" s="54"/>
      <c r="L16" s="4">
        <v>20</v>
      </c>
      <c r="M16" s="41" t="str">
        <f>CONCATENATE("max ",L16," Z")</f>
        <v>max 20 Z</v>
      </c>
      <c r="N16" s="4"/>
      <c r="O16" s="4"/>
      <c r="P16" s="4"/>
      <c r="Q16" s="28">
        <v>1</v>
      </c>
      <c r="R16" s="28" t="s">
        <v>103</v>
      </c>
    </row>
    <row r="17" spans="1:18" ht="13.5" thickTop="1">
      <c r="A17" s="4">
        <v>15</v>
      </c>
      <c r="B17" s="27" t="s">
        <v>104</v>
      </c>
      <c r="C17" s="49" t="s">
        <v>96</v>
      </c>
      <c r="D17" s="4" t="s">
        <v>1</v>
      </c>
      <c r="E17" s="41" t="str">
        <f>IF(F17&gt;L17,CONCATENATE($K$15," ",M17),M17)</f>
        <v>max 20 Z</v>
      </c>
      <c r="F17" s="6">
        <f t="shared" si="1"/>
        <v>20</v>
      </c>
      <c r="G17" s="58" t="s">
        <v>69</v>
      </c>
      <c r="H17" s="35">
        <v>20</v>
      </c>
      <c r="I17" s="61">
        <f>IF(F17&gt;H17*1.1,"zu lang!","")</f>
      </c>
      <c r="J17" s="35" t="str">
        <f>TEXT(H17,"0")</f>
        <v>20</v>
      </c>
      <c r="K17" s="35" t="str">
        <f>CONCATENATE("max. ",H17," Z")</f>
        <v>max. 20 Z</v>
      </c>
      <c r="L17" s="4">
        <v>20</v>
      </c>
      <c r="M17" s="41" t="str">
        <f>CONCATENATE("max ",L17," Z")</f>
        <v>max 20 Z</v>
      </c>
      <c r="N17" s="4"/>
      <c r="O17" s="4"/>
      <c r="P17" s="4"/>
      <c r="Q17" s="4"/>
      <c r="R17" s="4"/>
    </row>
    <row r="18" spans="1:18" ht="12.75">
      <c r="A18" s="27">
        <v>16</v>
      </c>
      <c r="B18" s="27" t="s">
        <v>105</v>
      </c>
      <c r="C18" s="49" t="s">
        <v>96</v>
      </c>
      <c r="D18" s="4" t="s">
        <v>1</v>
      </c>
      <c r="E18" s="28" t="s">
        <v>48</v>
      </c>
      <c r="F18" s="6"/>
      <c r="G18" s="4"/>
      <c r="H18" s="58"/>
      <c r="I18" s="54"/>
      <c r="J18" s="54"/>
      <c r="K18" s="54"/>
      <c r="L18" s="84">
        <v>15</v>
      </c>
      <c r="M18" s="41"/>
      <c r="N18" s="4"/>
      <c r="O18" s="4"/>
      <c r="P18" s="4"/>
      <c r="Q18" s="4"/>
      <c r="R18" s="4"/>
    </row>
    <row r="19" spans="1:18" ht="12.75">
      <c r="A19" s="4">
        <v>17</v>
      </c>
      <c r="B19" s="27" t="s">
        <v>100</v>
      </c>
      <c r="C19" s="49" t="s">
        <v>96</v>
      </c>
      <c r="D19" s="4" t="s">
        <v>1</v>
      </c>
      <c r="E19" s="41" t="str">
        <f>IF(F19&gt;L19,CONCATENATE($K$15," ",M19),M19)</f>
        <v>max 20 Z</v>
      </c>
      <c r="F19" s="6">
        <f>LEN(C19)</f>
        <v>20</v>
      </c>
      <c r="G19" s="4"/>
      <c r="H19" s="58"/>
      <c r="I19" s="54"/>
      <c r="J19" s="54"/>
      <c r="K19" s="54"/>
      <c r="L19" s="4">
        <v>20</v>
      </c>
      <c r="M19" s="41" t="str">
        <f>CONCATENATE("max ",L19," Z")</f>
        <v>max 20 Z</v>
      </c>
      <c r="N19" s="4"/>
      <c r="O19" s="4"/>
      <c r="P19" s="4"/>
      <c r="Q19" s="4"/>
      <c r="R19" s="4"/>
    </row>
    <row r="20" spans="1:18" ht="12.75">
      <c r="A20" s="4">
        <v>18</v>
      </c>
      <c r="B20" s="27" t="s">
        <v>106</v>
      </c>
      <c r="C20" s="85" t="s">
        <v>107</v>
      </c>
      <c r="D20" s="4" t="s">
        <v>1</v>
      </c>
      <c r="E20" s="70">
        <f>IF(LEFT(C20,1)="j",Q20,"keine")</f>
        <v>2.5</v>
      </c>
      <c r="F20" s="6">
        <f>IF(LEFT(C20,1)="j",6,"")</f>
        <v>6</v>
      </c>
      <c r="Q20" s="28">
        <v>2.5</v>
      </c>
      <c r="R20" s="28" t="s">
        <v>108</v>
      </c>
    </row>
    <row r="21" spans="3:17" ht="13.5" thickBot="1">
      <c r="C21" s="27"/>
      <c r="D21" s="86" t="s">
        <v>109</v>
      </c>
      <c r="E21" s="27"/>
      <c r="F21" s="6"/>
      <c r="L21" s="27">
        <f>SUM(L3:L19)</f>
        <v>600</v>
      </c>
      <c r="Q21" s="28"/>
    </row>
    <row r="22" spans="1:14" ht="27" thickBot="1" thickTop="1">
      <c r="A22" s="27">
        <v>19</v>
      </c>
      <c r="B22" t="s">
        <v>110</v>
      </c>
      <c r="C22" s="44"/>
      <c r="D22" s="15" t="s">
        <v>0</v>
      </c>
      <c r="E22" s="41" t="str">
        <f>IF(F22&lt;=H22,K22,CONCATENATE($K$15," ",K22))</f>
        <v>max. 255 Z im Feld</v>
      </c>
      <c r="F22" s="6">
        <f>LEN(C22)</f>
        <v>0</v>
      </c>
      <c r="G22" s="4"/>
      <c r="H22" s="35">
        <v>255</v>
      </c>
      <c r="I22" s="61">
        <f>IF(F22&gt;H22*1.1,"zu lang!","")</f>
      </c>
      <c r="J22" s="35" t="str">
        <f aca="true" t="shared" si="3" ref="J22:J27">TEXT(H22,"0")</f>
        <v>255</v>
      </c>
      <c r="K22" s="35" t="str">
        <f>CONCATENATE("max. ",H22," Z im Feld")</f>
        <v>max. 255 Z im Feld</v>
      </c>
      <c r="L22" s="35" t="s">
        <v>51</v>
      </c>
      <c r="M22" s="35"/>
      <c r="N22" s="62"/>
    </row>
    <row r="23" spans="1:14" ht="26.25" thickTop="1">
      <c r="A23" s="4">
        <v>20</v>
      </c>
      <c r="B23" t="s">
        <v>67</v>
      </c>
      <c r="C23" s="87"/>
      <c r="D23" s="4" t="s">
        <v>1</v>
      </c>
      <c r="E23" s="41" t="str">
        <f>IF(F23&lt;=H23,K23,CONCATENATE($K$15," ",K23))</f>
        <v>max. 255 Z im Feld</v>
      </c>
      <c r="F23" s="6">
        <f>LEN(C23)</f>
        <v>0</v>
      </c>
      <c r="G23" s="4"/>
      <c r="H23" s="35">
        <v>255</v>
      </c>
      <c r="I23" s="61">
        <f>IF(F23&gt;H23*1.1,"zu lang!","")</f>
      </c>
      <c r="J23" s="35" t="str">
        <f t="shared" si="3"/>
        <v>255</v>
      </c>
      <c r="K23" s="35" t="str">
        <f>CONCATENATE("max. ",H23," Z im Feld")</f>
        <v>max. 255 Z im Feld</v>
      </c>
      <c r="L23" s="35"/>
      <c r="M23" s="35"/>
      <c r="N23" s="62"/>
    </row>
    <row r="24" spans="1:14" ht="26.25" thickBot="1">
      <c r="A24" s="4">
        <v>21</v>
      </c>
      <c r="B24" t="s">
        <v>68</v>
      </c>
      <c r="C24" s="63"/>
      <c r="D24" s="4" t="s">
        <v>1</v>
      </c>
      <c r="E24" s="41" t="str">
        <f>IF(F24&lt;=H24,K24,CONCATENATE($K$15," ",K24))</f>
        <v>max. 255 Z im Feld</v>
      </c>
      <c r="F24" s="6">
        <f>LEN(C24)</f>
        <v>0</v>
      </c>
      <c r="G24" s="4"/>
      <c r="H24" s="35">
        <v>255</v>
      </c>
      <c r="I24" s="61">
        <f>IF(F24&gt;H24*1.1,"zu lang!","")</f>
      </c>
      <c r="J24" s="35" t="str">
        <f t="shared" si="3"/>
        <v>255</v>
      </c>
      <c r="K24" s="35" t="str">
        <f>CONCATENATE("max. ",H24," Z im Feld")</f>
        <v>max. 255 Z im Feld</v>
      </c>
      <c r="L24" s="35"/>
      <c r="M24" s="35"/>
      <c r="N24" s="62"/>
    </row>
    <row r="25" spans="1:17" ht="13.5" thickTop="1">
      <c r="A25" s="27">
        <v>22</v>
      </c>
      <c r="B25" t="s">
        <v>111</v>
      </c>
      <c r="C25" s="59"/>
      <c r="D25" s="15" t="s">
        <v>0</v>
      </c>
      <c r="E25" s="41" t="str">
        <f>IF(F25&lt;=H25,K25,CONCATENATE($K$15," ",K25))</f>
        <v>max. 120 Z</v>
      </c>
      <c r="F25" s="6">
        <f>LEN(C25)</f>
        <v>0</v>
      </c>
      <c r="G25" s="7">
        <f>IF(AND(F25&gt;H25,F25&lt;=I25),CONCATENATE("mehr als ",J25," Z"),L25)</f>
      </c>
      <c r="H25" s="35">
        <v>120</v>
      </c>
      <c r="I25" s="61">
        <f>IF(F25&gt;H25*1.1,"zu lang!","")</f>
      </c>
      <c r="J25" s="35" t="str">
        <f t="shared" si="3"/>
        <v>120</v>
      </c>
      <c r="K25" s="35" t="str">
        <f>CONCATENATE("max. ",H25," Z")</f>
        <v>max. 120 Z</v>
      </c>
      <c r="L25" s="61">
        <f>IF(F25&gt;I25,CONCATENATE("mehr als ",K25," Z, zu lang!"),"")</f>
      </c>
      <c r="N25" s="62"/>
      <c r="Q25" s="66"/>
    </row>
    <row r="26" spans="1:17" ht="13.5" thickBot="1">
      <c r="A26" s="4">
        <v>23</v>
      </c>
      <c r="B26" t="s">
        <v>112</v>
      </c>
      <c r="C26" s="60"/>
      <c r="D26" s="15" t="s">
        <v>0</v>
      </c>
      <c r="E26" s="41" t="str">
        <f>IF(F26&lt;=H26,K26,CONCATENATE($K$15," ",K26))</f>
        <v>max. 120 Z</v>
      </c>
      <c r="F26" s="64">
        <f>LEN(C26)</f>
        <v>0</v>
      </c>
      <c r="G26" s="7">
        <f>IF(AND(F26&gt;H26,F26&lt;=I26),CONCATENATE("mehr als ",J26," Z"),L26)</f>
      </c>
      <c r="H26" s="35">
        <v>120</v>
      </c>
      <c r="I26" s="61">
        <f>IF(F26&gt;H26*1.1,"zu lang!","")</f>
      </c>
      <c r="J26" s="35" t="str">
        <f t="shared" si="3"/>
        <v>120</v>
      </c>
      <c r="K26" s="35" t="str">
        <f>CONCATENATE("max. ",H26," Z")</f>
        <v>max. 120 Z</v>
      </c>
      <c r="L26" s="61">
        <f>IF(F26&gt;I26,CONCATENATE("mehr als ",K26," Z, zu lang!"),"")</f>
      </c>
      <c r="N26" s="62"/>
      <c r="Q26" s="66"/>
    </row>
    <row r="27" spans="2:17" s="88" customFormat="1" ht="16.5" thickTop="1">
      <c r="B27" s="89" t="s">
        <v>113</v>
      </c>
      <c r="C27" s="90" t="str">
        <f>CONCATENATE(" zusammen max. ",H27," Z!")</f>
        <v> zusammen max. 1100 Z!</v>
      </c>
      <c r="F27" s="91">
        <f>SUM(F3:F26)</f>
        <v>170</v>
      </c>
      <c r="G27" s="92" t="str">
        <f>IF(F27&gt;H27,CONCATENATE("mehr als ",J27," Z: nicht zulässig"),"Z Gesamt")</f>
        <v>Z Gesamt</v>
      </c>
      <c r="H27" s="93">
        <v>1100</v>
      </c>
      <c r="I27" s="94">
        <v>280</v>
      </c>
      <c r="J27" s="95" t="str">
        <f t="shared" si="3"/>
        <v>1100</v>
      </c>
      <c r="K27" s="96" t="str">
        <f>TEXT(I27,"0")</f>
        <v>280</v>
      </c>
      <c r="L27" s="93">
        <f>IF(F27&gt;I27,CONCATENATE("mehr als ",K27," Z, zu lang!"),"")</f>
      </c>
      <c r="N27" s="97"/>
      <c r="Q27" s="98"/>
    </row>
    <row r="28" spans="1:18" ht="15">
      <c r="A28" s="27">
        <v>25</v>
      </c>
      <c r="B28" s="27" t="s">
        <v>114</v>
      </c>
      <c r="C28" s="67"/>
      <c r="E28" s="68">
        <f>Q28</f>
        <v>3.5</v>
      </c>
      <c r="F28" s="99">
        <f>Q28</f>
        <v>3.5</v>
      </c>
      <c r="G28" s="99"/>
      <c r="H28" s="35"/>
      <c r="I28" s="65" t="s">
        <v>69</v>
      </c>
      <c r="J28" s="69">
        <f>IF(LEFT(C28,2)="gr",Q16,Q29)</f>
        <v>2</v>
      </c>
      <c r="K28" s="35" t="s">
        <v>70</v>
      </c>
      <c r="L28" s="61"/>
      <c r="M28" s="35"/>
      <c r="N28" s="62"/>
      <c r="Q28" s="28">
        <v>3.5</v>
      </c>
      <c r="R28" s="27" t="s">
        <v>114</v>
      </c>
    </row>
    <row r="29" spans="1:18" ht="12.75">
      <c r="A29" s="4">
        <v>26</v>
      </c>
      <c r="B29" s="27" t="s">
        <v>115</v>
      </c>
      <c r="C29" s="85" t="s">
        <v>71</v>
      </c>
      <c r="E29" s="70" t="str">
        <f>IF(LEFT(C29,1)="j",Q29,"keine")</f>
        <v>keine</v>
      </c>
      <c r="F29" s="99">
        <f>IF(LEFT(C29,1)="j",Q29,"")</f>
      </c>
      <c r="G29" s="99"/>
      <c r="H29" s="35"/>
      <c r="I29" s="65"/>
      <c r="J29" s="71"/>
      <c r="L29" s="61"/>
      <c r="M29" s="35"/>
      <c r="N29" s="62"/>
      <c r="Q29" s="28">
        <v>2</v>
      </c>
      <c r="R29" s="28" t="s">
        <v>116</v>
      </c>
    </row>
    <row r="30" spans="1:18" ht="18">
      <c r="A30" s="4"/>
      <c r="B30" s="4"/>
      <c r="C30" s="4"/>
      <c r="D30" s="73" t="s">
        <v>117</v>
      </c>
      <c r="E30" s="72">
        <f>SUM(E11:E29)</f>
        <v>6</v>
      </c>
      <c r="F30" s="29" t="s">
        <v>72</v>
      </c>
      <c r="G30" s="99"/>
      <c r="H30" s="35"/>
      <c r="I30" s="35"/>
      <c r="J30" s="35"/>
      <c r="L30" s="61"/>
      <c r="M30" s="35"/>
      <c r="N30" s="62"/>
      <c r="Q30" s="66"/>
      <c r="R30" s="27">
        <v>0</v>
      </c>
    </row>
    <row r="31" spans="3:6" ht="18">
      <c r="C31" s="27"/>
      <c r="E31" s="27"/>
      <c r="F31" s="29"/>
    </row>
    <row r="32" spans="3:4" ht="12.75">
      <c r="C32" s="27"/>
      <c r="D32" s="47"/>
    </row>
    <row r="33" spans="2:4" ht="12.75">
      <c r="B33" s="27" t="s">
        <v>73</v>
      </c>
      <c r="C33" s="42" t="s">
        <v>74</v>
      </c>
      <c r="D33" s="27" t="s">
        <v>75</v>
      </c>
    </row>
    <row r="34" spans="3:6" ht="12.75">
      <c r="C34" s="42" t="s">
        <v>74</v>
      </c>
      <c r="E34" s="28" t="s">
        <v>118</v>
      </c>
      <c r="F34" s="27" t="s">
        <v>119</v>
      </c>
    </row>
    <row r="35" spans="3:6" s="2" customFormat="1" ht="18">
      <c r="C35" s="23"/>
      <c r="D35" s="74" t="s">
        <v>76</v>
      </c>
      <c r="E35" s="75">
        <v>37653</v>
      </c>
      <c r="F35" s="100">
        <f>E35+7*E36</f>
        <v>37765</v>
      </c>
    </row>
    <row r="36" spans="2:9" ht="18">
      <c r="B36" s="26"/>
      <c r="D36" s="73" t="s">
        <v>77</v>
      </c>
      <c r="E36" s="101">
        <v>16</v>
      </c>
      <c r="F36" s="8" t="s">
        <v>78</v>
      </c>
      <c r="H36" s="76">
        <f>E36*12*7/365</f>
        <v>3.682191780821918</v>
      </c>
      <c r="I36" s="29" t="s">
        <v>2</v>
      </c>
    </row>
    <row r="37" spans="3:7" ht="12.75">
      <c r="C37" s="47" t="s">
        <v>79</v>
      </c>
      <c r="D37" s="102">
        <v>52</v>
      </c>
      <c r="E37" s="77">
        <f>IF(E36&gt;D37,"Maximale Laufzeit überschritten!","")</f>
      </c>
      <c r="F37" s="103">
        <f>D38</f>
        <v>8</v>
      </c>
      <c r="G37" s="27" t="s">
        <v>120</v>
      </c>
    </row>
    <row r="38" spans="3:5" ht="12.75">
      <c r="C38" s="47" t="s">
        <v>80</v>
      </c>
      <c r="D38" s="102">
        <v>8</v>
      </c>
      <c r="E38" s="77">
        <f>IF(MOD(E36,F37)&gt;0,CONCATENATE("nur in ",F37,"-Wochenblock möglich"),"")</f>
      </c>
    </row>
    <row r="39" spans="4:7" ht="12.75">
      <c r="D39" s="47" t="s">
        <v>81</v>
      </c>
      <c r="E39" s="103">
        <f>E36-D38</f>
        <v>8</v>
      </c>
      <c r="F39" s="27">
        <f>E39/F37</f>
        <v>1</v>
      </c>
      <c r="G39" s="27" t="s">
        <v>121</v>
      </c>
    </row>
    <row r="40" spans="3:6" ht="12.75">
      <c r="C40" s="27"/>
      <c r="D40" s="26"/>
      <c r="E40" s="27"/>
      <c r="F40" s="28"/>
    </row>
    <row r="41" spans="3:18" ht="12.75">
      <c r="C41" s="104" t="s">
        <v>122</v>
      </c>
      <c r="D41" s="47"/>
      <c r="E41" s="28">
        <f>Q41*$F$39</f>
        <v>2</v>
      </c>
      <c r="F41" s="35"/>
      <c r="H41" s="35"/>
      <c r="Q41" s="66">
        <v>2</v>
      </c>
      <c r="R41" s="27">
        <v>0</v>
      </c>
    </row>
    <row r="42" spans="3:18" ht="12.75">
      <c r="C42" s="66" t="str">
        <f>R42</f>
        <v>Bild 200 x 150 Pixel max. (HxB) gif oder jpg</v>
      </c>
      <c r="D42" s="28"/>
      <c r="E42" s="28">
        <f>IF(E29="keine",0,Q42*$F$39)</f>
        <v>0</v>
      </c>
      <c r="F42" s="35"/>
      <c r="H42" s="35"/>
      <c r="O42" s="66"/>
      <c r="P42" s="66"/>
      <c r="Q42" s="66">
        <v>0.5</v>
      </c>
      <c r="R42" s="27" t="s">
        <v>116</v>
      </c>
    </row>
    <row r="43" spans="3:18" ht="12.75">
      <c r="C43" s="66" t="str">
        <f>R43</f>
        <v>URL</v>
      </c>
      <c r="D43" s="28"/>
      <c r="E43" s="28">
        <f>IF(E16="keine",0,Q43*$F$39)</f>
        <v>0</v>
      </c>
      <c r="F43" s="35"/>
      <c r="H43" s="35"/>
      <c r="Q43" s="66">
        <v>0.5</v>
      </c>
      <c r="R43" s="27" t="s">
        <v>103</v>
      </c>
    </row>
    <row r="44" spans="3:18" ht="12.75">
      <c r="C44" s="66" t="str">
        <f>R44</f>
        <v>Chiffre</v>
      </c>
      <c r="D44" s="28"/>
      <c r="E44" s="28">
        <f>IF(E20="keine",0,Q44*$F$39)</f>
        <v>0</v>
      </c>
      <c r="Q44" s="66">
        <v>0</v>
      </c>
      <c r="R44" s="27" t="s">
        <v>108</v>
      </c>
    </row>
    <row r="45" spans="3:6" ht="12.75">
      <c r="C45" s="27"/>
      <c r="F45" s="28"/>
    </row>
    <row r="46" spans="3:6" ht="18">
      <c r="C46" s="27"/>
      <c r="D46" s="73" t="str">
        <f>CONCATENATE("Anzeigenpreis ",E36," Wochen mit Mehrkosten, o. MWSt")</f>
        <v>Anzeigenpreis 16 Wochen mit Mehrkosten, o. MWSt</v>
      </c>
      <c r="E46" s="78">
        <f>SUM(E41:E45,E30)</f>
        <v>8</v>
      </c>
      <c r="F46" s="78" t="str">
        <f>F30</f>
        <v>EUR</v>
      </c>
    </row>
    <row r="47" spans="3:6" ht="12.75">
      <c r="C47" s="27"/>
      <c r="D47" s="26"/>
      <c r="E47" s="27"/>
      <c r="F47" s="28"/>
    </row>
    <row r="48" spans="3:6" ht="15.75">
      <c r="C48" s="27"/>
      <c r="D48" s="79" t="s">
        <v>82</v>
      </c>
      <c r="E48" s="80">
        <v>0</v>
      </c>
      <c r="F48" s="81"/>
    </row>
    <row r="49" spans="3:5" ht="15.75">
      <c r="C49" s="27"/>
      <c r="D49" s="79" t="s">
        <v>123</v>
      </c>
      <c r="E49" s="82"/>
    </row>
    <row r="50" spans="3:6" ht="18">
      <c r="C50" s="27"/>
      <c r="D50" s="79" t="s">
        <v>84</v>
      </c>
      <c r="E50" s="78">
        <f>E46*(1-E48)*(1-E49)</f>
        <v>8</v>
      </c>
      <c r="F50" s="78" t="s">
        <v>72</v>
      </c>
    </row>
    <row r="51" spans="3:6" ht="12.75">
      <c r="C51" s="104" t="s">
        <v>124</v>
      </c>
      <c r="D51" s="83">
        <v>0.16</v>
      </c>
      <c r="E51" s="28">
        <f>ROUND(E50*D51/(1+D51),2)</f>
        <v>1.1</v>
      </c>
      <c r="F51" s="27" t="s">
        <v>83</v>
      </c>
    </row>
    <row r="52" spans="3:5" ht="12.75">
      <c r="C52" s="27"/>
      <c r="E52" s="27"/>
    </row>
    <row r="54" spans="4:5" ht="12.75">
      <c r="D54" s="28"/>
      <c r="E54" s="27"/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Schilling</dc:creator>
  <cp:keywords/>
  <dc:description/>
  <cp:lastModifiedBy>Peter Schilling</cp:lastModifiedBy>
  <dcterms:created xsi:type="dcterms:W3CDTF">2002-06-19T09:32:51Z</dcterms:created>
  <dcterms:modified xsi:type="dcterms:W3CDTF">2005-11-14T10:49:06Z</dcterms:modified>
  <cp:category/>
  <cp:version/>
  <cp:contentType/>
  <cp:contentStatus/>
</cp:coreProperties>
</file>